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22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9" i="1"/>
  <c r="H19" s="1"/>
  <c r="H15"/>
  <c r="I15" s="1"/>
  <c r="J15" s="1"/>
  <c r="K15" s="1"/>
  <c r="L15" s="1"/>
  <c r="G15"/>
  <c r="C15"/>
  <c r="C19"/>
  <c r="C18"/>
  <c r="C14"/>
  <c r="G18"/>
  <c r="H18" s="1"/>
  <c r="G14"/>
  <c r="H14" s="1"/>
  <c r="I19" l="1"/>
  <c r="J19" s="1"/>
  <c r="K19" s="1"/>
  <c r="L19" s="1"/>
  <c r="I14"/>
  <c r="J14" s="1"/>
  <c r="K14" s="1"/>
  <c r="L14" s="1"/>
  <c r="I18"/>
  <c r="J18" s="1"/>
  <c r="K18" s="1"/>
  <c r="L18" s="1"/>
</calcChain>
</file>

<file path=xl/sharedStrings.xml><?xml version="1.0" encoding="utf-8"?>
<sst xmlns="http://schemas.openxmlformats.org/spreadsheetml/2006/main" count="32" uniqueCount="29">
  <si>
    <t>Flow, gpm</t>
  </si>
  <si>
    <t>Power, BHP</t>
  </si>
  <si>
    <t>A, in2</t>
  </si>
  <si>
    <t>Pump Head, ft</t>
  </si>
  <si>
    <t>Friction Losses, ft</t>
  </si>
  <si>
    <t>Pipe Length, ft</t>
  </si>
  <si>
    <t>Pipe Dia, in</t>
  </si>
  <si>
    <t>Yearly Energy Cost, $</t>
  </si>
  <si>
    <t>b. Static Head only</t>
  </si>
  <si>
    <t>c. Combination of both</t>
  </si>
  <si>
    <t>Note: systems can also be:</t>
  </si>
  <si>
    <t>Velocity, ft/sec</t>
  </si>
  <si>
    <t>Procedure (iterative):</t>
  </si>
  <si>
    <t>Pump Efficiency, %</t>
  </si>
  <si>
    <t>1. Make a rough first guess assumption of the pump efficiency (80% is a good starting point)</t>
  </si>
  <si>
    <t>% time operation per year</t>
  </si>
  <si>
    <t>Table on right (answers)</t>
  </si>
  <si>
    <t>a. Friction only (additional turns, elbows, bends, restrictions can be estimated via equivalent pipe lengths)</t>
  </si>
  <si>
    <r>
      <t xml:space="preserve">b. Friction based system - typical </t>
    </r>
    <r>
      <rPr>
        <u/>
        <sz val="12"/>
        <color rgb="FFFF0000"/>
        <rFont val="Aharoni"/>
        <charset val="177"/>
      </rPr>
      <t>old</t>
    </r>
    <r>
      <rPr>
        <sz val="12"/>
        <rFont val="Aharoni"/>
        <charset val="177"/>
      </rPr>
      <t xml:space="preserve"> pipe (enter five values into a table on the left)</t>
    </r>
  </si>
  <si>
    <r>
      <t xml:space="preserve">a. Friction based system - typical </t>
    </r>
    <r>
      <rPr>
        <u/>
        <sz val="12"/>
        <color rgb="FF009999"/>
        <rFont val="Aharoni"/>
        <charset val="177"/>
      </rPr>
      <t>new</t>
    </r>
    <r>
      <rPr>
        <sz val="12"/>
        <rFont val="Aharoni"/>
        <charset val="177"/>
      </rPr>
      <t xml:space="preserve"> pipe (enter five values into a table on the left)</t>
    </r>
  </si>
  <si>
    <t>trials:</t>
  </si>
  <si>
    <t>basis:</t>
  </si>
  <si>
    <r>
      <t xml:space="preserve">Energy Consumption basis pipe size: energy calculator program </t>
    </r>
    <r>
      <rPr>
        <sz val="12"/>
        <color rgb="FFFF0000"/>
        <rFont val="Aharoni"/>
        <charset val="177"/>
      </rPr>
      <t xml:space="preserve">(clean water in new versus old pipe), </t>
    </r>
    <r>
      <rPr>
        <sz val="14"/>
        <color rgb="FFFF0000"/>
        <rFont val="Aharoni"/>
        <charset val="177"/>
      </rPr>
      <t>Rev.5</t>
    </r>
  </si>
  <si>
    <t>5. Go back to Step 2 (usually one step is suffiently accurate)</t>
  </si>
  <si>
    <r>
      <t xml:space="preserve">3. Run "PumpEff" program </t>
    </r>
    <r>
      <rPr>
        <sz val="10"/>
        <color rgb="FF0000FF"/>
        <rFont val="Cambria"/>
        <family val="1"/>
        <scheme val="major"/>
      </rPr>
      <t>www.mj-scope.com/pump_tools/pump_efficiency.htm</t>
    </r>
    <r>
      <rPr>
        <sz val="10"/>
        <rFont val="Cambria"/>
        <family val="1"/>
        <scheme val="major"/>
      </rPr>
      <t xml:space="preserve"> to adjust pump</t>
    </r>
    <r>
      <rPr>
        <sz val="10"/>
        <color rgb="FF009900"/>
        <rFont val="Cambria"/>
        <family val="1"/>
        <scheme val="major"/>
      </rPr>
      <t xml:space="preserve"> </t>
    </r>
    <r>
      <rPr>
        <b/>
        <sz val="10"/>
        <color rgb="FF009900"/>
        <rFont val="Cambria"/>
        <family val="1"/>
        <scheme val="major"/>
      </rPr>
      <t>efficiency</t>
    </r>
    <r>
      <rPr>
        <sz val="10"/>
        <rFont val="Cambria"/>
        <family val="1"/>
        <scheme val="major"/>
      </rPr>
      <t xml:space="preserve"> from flow and head (as calculated from "PipeLoss" program)</t>
    </r>
  </si>
  <si>
    <r>
      <t xml:space="preserve">4. Re-Run "PipeLoss" program (using adjusted </t>
    </r>
    <r>
      <rPr>
        <b/>
        <sz val="10"/>
        <color rgb="FF009900"/>
        <rFont val="Cambria"/>
        <family val="1"/>
        <scheme val="major"/>
      </rPr>
      <t>efficiency</t>
    </r>
    <r>
      <rPr>
        <sz val="10"/>
        <rFont val="Cambria"/>
        <family val="1"/>
        <scheme val="major"/>
      </rPr>
      <t xml:space="preserve"> from "PumpEff" - obtain corrected pipe friction loss, power, and energy consumption cost per year (non stop operation)</t>
    </r>
  </si>
  <si>
    <r>
      <t>2. Run "PipeLoss" program (enter flow, pipe length, pipe diameter, guessed efficiency) - obtain</t>
    </r>
    <r>
      <rPr>
        <b/>
        <sz val="10"/>
        <color rgb="FF009900"/>
        <rFont val="Cambria"/>
        <family val="1"/>
        <scheme val="major"/>
      </rPr>
      <t xml:space="preserve"> pipe friction loss</t>
    </r>
    <r>
      <rPr>
        <sz val="10"/>
        <rFont val="Cambria"/>
        <family val="1"/>
        <scheme val="major"/>
      </rPr>
      <t xml:space="preserve">, </t>
    </r>
    <r>
      <rPr>
        <b/>
        <sz val="10"/>
        <color rgb="FF009900"/>
        <rFont val="Cambria"/>
        <family val="1"/>
        <scheme val="major"/>
      </rPr>
      <t>power</t>
    </r>
    <r>
      <rPr>
        <sz val="10"/>
        <rFont val="Cambria"/>
        <family val="1"/>
        <scheme val="major"/>
      </rPr>
      <t>, and energy consumption</t>
    </r>
    <r>
      <rPr>
        <b/>
        <sz val="10"/>
        <color rgb="FF009900"/>
        <rFont val="Cambria"/>
        <family val="1"/>
        <scheme val="major"/>
      </rPr>
      <t xml:space="preserve"> cost</t>
    </r>
    <r>
      <rPr>
        <sz val="10"/>
        <rFont val="Cambria"/>
        <family val="1"/>
        <scheme val="major"/>
      </rPr>
      <t xml:space="preserve"> per year (non stop operation)</t>
    </r>
  </si>
  <si>
    <r>
      <rPr>
        <i/>
        <sz val="16"/>
        <rFont val="Aharoni"/>
        <charset val="177"/>
      </rPr>
      <t>Program:</t>
    </r>
    <r>
      <rPr>
        <sz val="16"/>
        <rFont val="Aharoni"/>
        <charset val="177"/>
      </rPr>
      <t xml:space="preserve"> </t>
    </r>
    <r>
      <rPr>
        <sz val="16"/>
        <color rgb="FF0000FF"/>
        <rFont val="Aharoni"/>
        <charset val="177"/>
      </rPr>
      <t xml:space="preserve">"PipeLoss" </t>
    </r>
  </si>
  <si>
    <r>
      <t xml:space="preserve">by: Dr. Lev Nelik, P.E., Pumping Machinery, LLC, </t>
    </r>
    <r>
      <rPr>
        <b/>
        <sz val="10"/>
        <color rgb="FF0000FF"/>
        <rFont val="Cambria"/>
        <family val="1"/>
        <scheme val="major"/>
      </rPr>
      <t>www.pumpingmachinery.com/pump_school/pump_school.htm</t>
    </r>
    <r>
      <rPr>
        <sz val="10"/>
        <rFont val="Cambria"/>
        <family val="1"/>
        <scheme val="major"/>
      </rPr>
      <t xml:space="preserve"> - ref:</t>
    </r>
    <r>
      <rPr>
        <b/>
        <sz val="10"/>
        <rFont val="Cambria"/>
        <family val="1"/>
        <scheme val="major"/>
      </rPr>
      <t xml:space="preserve"> Pump School</t>
    </r>
    <r>
      <rPr>
        <sz val="10"/>
        <rFont val="Cambria"/>
        <family val="1"/>
        <scheme val="major"/>
      </rPr>
      <t xml:space="preserve"> theory and hands-on training sessions 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</si>
</sst>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"/>
    <numFmt numFmtId="166" formatCode="0.0%"/>
  </numFmts>
  <fonts count="39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rgb="FFFF0000"/>
      <name val="Algerian"/>
      <family val="5"/>
    </font>
    <font>
      <sz val="16"/>
      <color theme="0"/>
      <name val="Algerian"/>
      <family val="5"/>
    </font>
    <font>
      <sz val="8"/>
      <color theme="0"/>
      <name val="Calibri"/>
      <family val="2"/>
      <scheme val="minor"/>
    </font>
    <font>
      <sz val="16"/>
      <color rgb="FFFF0000"/>
      <name val="Aharoni"/>
      <charset val="177"/>
    </font>
    <font>
      <sz val="10"/>
      <name val="Cambria"/>
      <family val="1"/>
      <scheme val="major"/>
    </font>
    <font>
      <sz val="10"/>
      <color rgb="FF0000FF"/>
      <name val="Cambria"/>
      <family val="1"/>
      <scheme val="major"/>
    </font>
    <font>
      <b/>
      <u/>
      <sz val="14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haroni"/>
      <charset val="177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haroni"/>
      <charset val="177"/>
    </font>
    <font>
      <sz val="12"/>
      <color rgb="FFFF0000"/>
      <name val="Algerian"/>
      <family val="5"/>
    </font>
    <font>
      <sz val="12"/>
      <name val="Aharoni"/>
      <charset val="177"/>
    </font>
    <font>
      <u/>
      <sz val="12"/>
      <color rgb="FFFF0000"/>
      <name val="Aharoni"/>
      <charset val="177"/>
    </font>
    <font>
      <sz val="12"/>
      <color theme="0"/>
      <name val="Algerian"/>
      <family val="5"/>
    </font>
    <font>
      <sz val="12"/>
      <name val="Calibri"/>
      <family val="2"/>
      <scheme val="minor"/>
    </font>
    <font>
      <u/>
      <sz val="12"/>
      <color rgb="FF009999"/>
      <name val="Aharoni"/>
      <charset val="177"/>
    </font>
    <font>
      <sz val="11"/>
      <name val="Cambria"/>
      <family val="1"/>
      <scheme val="major"/>
    </font>
    <font>
      <b/>
      <u/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6"/>
      <name val="Aharoni"/>
      <charset val="177"/>
    </font>
    <font>
      <sz val="16"/>
      <name val="Algerian"/>
      <family val="5"/>
    </font>
    <font>
      <sz val="16"/>
      <color rgb="FF0000FF"/>
      <name val="Aharoni"/>
      <charset val="177"/>
    </font>
    <font>
      <i/>
      <sz val="16"/>
      <name val="Aharoni"/>
      <charset val="177"/>
    </font>
    <font>
      <sz val="10"/>
      <color rgb="FF009900"/>
      <name val="Cambria"/>
      <family val="1"/>
      <scheme val="major"/>
    </font>
    <font>
      <b/>
      <sz val="10"/>
      <color rgb="FF00990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b/>
      <u/>
      <sz val="11"/>
      <color rgb="FF7030A0"/>
      <name val="Calibri"/>
      <family val="2"/>
      <scheme val="minor"/>
    </font>
    <font>
      <b/>
      <u/>
      <sz val="10"/>
      <color rgb="FF7030A0"/>
      <name val="Calibri"/>
      <family val="2"/>
      <scheme val="minor"/>
    </font>
    <font>
      <b/>
      <u/>
      <sz val="11"/>
      <color rgb="FF0099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14" fillId="0" borderId="0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Fill="1" applyBorder="1" applyAlignment="1" applyProtection="1">
      <alignment horizontal="center"/>
      <protection hidden="1"/>
    </xf>
    <xf numFmtId="165" fontId="15" fillId="2" borderId="0" xfId="0" applyNumberFormat="1" applyFont="1" applyFill="1" applyBorder="1" applyAlignment="1" applyProtection="1">
      <alignment horizontal="center"/>
      <protection hidden="1"/>
    </xf>
    <xf numFmtId="165" fontId="15" fillId="2" borderId="3" xfId="0" applyNumberFormat="1" applyFont="1" applyFill="1" applyBorder="1" applyAlignment="1" applyProtection="1">
      <alignment horizontal="center"/>
      <protection hidden="1"/>
    </xf>
    <xf numFmtId="3" fontId="12" fillId="0" borderId="4" xfId="0" applyNumberFormat="1" applyFont="1" applyFill="1" applyBorder="1" applyAlignment="1" applyProtection="1">
      <alignment horizontal="center"/>
      <protection locked="0"/>
    </xf>
    <xf numFmtId="3" fontId="12" fillId="0" borderId="5" xfId="0" applyNumberFormat="1" applyFont="1" applyFill="1" applyBorder="1" applyAlignment="1" applyProtection="1">
      <alignment horizontal="center"/>
      <protection locked="0"/>
    </xf>
    <xf numFmtId="2" fontId="12" fillId="0" borderId="5" xfId="0" applyNumberFormat="1" applyFont="1" applyFill="1" applyBorder="1" applyAlignment="1" applyProtection="1">
      <alignment horizontal="center"/>
      <protection locked="0"/>
    </xf>
    <xf numFmtId="166" fontId="12" fillId="0" borderId="5" xfId="0" applyNumberFormat="1" applyFont="1" applyFill="1" applyBorder="1" applyAlignment="1" applyProtection="1">
      <alignment horizontal="center"/>
      <protection locked="0"/>
    </xf>
    <xf numFmtId="164" fontId="14" fillId="0" borderId="5" xfId="0" applyNumberFormat="1" applyFont="1" applyFill="1" applyBorder="1" applyAlignment="1" applyProtection="1">
      <alignment horizontal="center"/>
      <protection hidden="1"/>
    </xf>
    <xf numFmtId="3" fontId="14" fillId="0" borderId="5" xfId="0" applyNumberFormat="1" applyFont="1" applyFill="1" applyBorder="1" applyAlignment="1" applyProtection="1">
      <alignment horizontal="center"/>
      <protection hidden="1"/>
    </xf>
    <xf numFmtId="165" fontId="15" fillId="2" borderId="6" xfId="0" applyNumberFormat="1" applyFont="1" applyFill="1" applyBorder="1" applyAlignment="1" applyProtection="1">
      <alignment horizontal="center"/>
      <protection hidden="1"/>
    </xf>
    <xf numFmtId="3" fontId="12" fillId="3" borderId="1" xfId="0" applyNumberFormat="1" applyFont="1" applyFill="1" applyBorder="1" applyAlignment="1" applyProtection="1">
      <alignment horizontal="center"/>
      <protection locked="0"/>
    </xf>
    <xf numFmtId="3" fontId="12" fillId="3" borderId="2" xfId="0" applyNumberFormat="1" applyFont="1" applyFill="1" applyBorder="1" applyAlignment="1" applyProtection="1">
      <alignment horizontal="center"/>
      <protection locked="0"/>
    </xf>
    <xf numFmtId="2" fontId="12" fillId="3" borderId="2" xfId="0" applyNumberFormat="1" applyFont="1" applyFill="1" applyBorder="1" applyAlignment="1" applyProtection="1">
      <alignment horizontal="center"/>
      <protection locked="0"/>
    </xf>
    <xf numFmtId="166" fontId="12" fillId="3" borderId="2" xfId="0" applyNumberFormat="1" applyFont="1" applyFill="1" applyBorder="1" applyAlignment="1" applyProtection="1">
      <alignment horizontal="center"/>
      <protection locked="0"/>
    </xf>
    <xf numFmtId="164" fontId="14" fillId="3" borderId="2" xfId="0" applyNumberFormat="1" applyFont="1" applyFill="1" applyBorder="1" applyAlignment="1" applyProtection="1">
      <alignment horizontal="center"/>
      <protection hidden="1"/>
    </xf>
    <xf numFmtId="3" fontId="14" fillId="3" borderId="2" xfId="0" applyNumberFormat="1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5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164" fontId="29" fillId="0" borderId="0" xfId="0" applyNumberFormat="1" applyFont="1" applyAlignment="1" applyProtection="1">
      <alignment horizontal="center"/>
      <protection hidden="1"/>
    </xf>
    <xf numFmtId="164" fontId="29" fillId="0" borderId="0" xfId="0" applyNumberFormat="1" applyFont="1" applyFill="1" applyAlignment="1" applyProtection="1">
      <alignment horizontal="center"/>
      <protection hidden="1"/>
    </xf>
    <xf numFmtId="165" fontId="29" fillId="0" borderId="0" xfId="0" applyNumberFormat="1" applyFont="1" applyAlignment="1" applyProtection="1">
      <alignment horizontal="center"/>
      <protection hidden="1"/>
    </xf>
    <xf numFmtId="3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Fill="1" applyAlignment="1" applyProtection="1">
      <alignment horizontal="center"/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3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4" fontId="8" fillId="0" borderId="0" xfId="0" applyNumberFormat="1" applyFont="1" applyFill="1" applyAlignment="1" applyProtection="1">
      <alignment horizontal="center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3" fontId="38" fillId="0" borderId="0" xfId="0" applyNumberFormat="1" applyFont="1" applyBorder="1" applyAlignment="1" applyProtection="1">
      <alignment horizontal="center"/>
      <protection hidden="1"/>
    </xf>
    <xf numFmtId="0" fontId="38" fillId="0" borderId="0" xfId="0" applyFont="1" applyBorder="1" applyAlignment="1" applyProtection="1">
      <alignment horizontal="center"/>
      <protection hidden="1"/>
    </xf>
    <xf numFmtId="164" fontId="38" fillId="0" borderId="0" xfId="0" applyNumberFormat="1" applyFont="1" applyBorder="1" applyAlignment="1" applyProtection="1">
      <alignment horizontal="center"/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64" fontId="36" fillId="0" borderId="0" xfId="0" applyNumberFormat="1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165" fontId="37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3" fontId="18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Alignment="1" applyProtection="1">
      <alignment horizontal="center"/>
      <protection hidden="1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20" fillId="0" borderId="0" xfId="0" applyNumberFormat="1" applyFont="1" applyFill="1" applyBorder="1" applyAlignment="1" applyProtection="1">
      <alignment horizontal="right"/>
      <protection hidden="1"/>
    </xf>
    <xf numFmtId="164" fontId="21" fillId="0" borderId="0" xfId="0" applyNumberFormat="1" applyFont="1" applyBorder="1" applyAlignment="1" applyProtection="1">
      <alignment horizontal="left"/>
      <protection hidden="1"/>
    </xf>
    <xf numFmtId="165" fontId="17" fillId="0" borderId="0" xfId="0" applyNumberFormat="1" applyFont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4" fontId="13" fillId="0" borderId="2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164" fontId="13" fillId="0" borderId="5" xfId="0" applyNumberFormat="1" applyFont="1" applyFill="1" applyBorder="1" applyAlignment="1" applyProtection="1">
      <alignment horizontal="center"/>
      <protection hidden="1"/>
    </xf>
    <xf numFmtId="3" fontId="12" fillId="0" borderId="0" xfId="0" applyNumberFormat="1" applyFont="1" applyFill="1" applyBorder="1" applyAlignment="1" applyProtection="1">
      <alignment horizontal="center"/>
      <protection hidden="1"/>
    </xf>
    <xf numFmtId="2" fontId="12" fillId="0" borderId="0" xfId="0" applyNumberFormat="1" applyFont="1" applyFill="1" applyBorder="1" applyAlignment="1" applyProtection="1">
      <alignment horizontal="center"/>
      <protection hidden="1"/>
    </xf>
    <xf numFmtId="166" fontId="12" fillId="0" borderId="0" xfId="0" applyNumberFormat="1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2" fontId="17" fillId="0" borderId="0" xfId="0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3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3" fontId="9" fillId="0" borderId="0" xfId="0" applyNumberFormat="1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3" fontId="10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  <color rgb="FF0000FF"/>
      <color rgb="FF00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287446</xdr:rowOff>
    </xdr:from>
    <xdr:to>
      <xdr:col>11</xdr:col>
      <xdr:colOff>1056637</xdr:colOff>
      <xdr:row>5</xdr:row>
      <xdr:rowOff>158323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0347" t="26222" r="15556" b="18762"/>
        <a:stretch>
          <a:fillRect/>
        </a:stretch>
      </xdr:blipFill>
      <xdr:spPr bwMode="auto">
        <a:xfrm>
          <a:off x="9931400" y="287446"/>
          <a:ext cx="1615437" cy="11324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90" zoomScaleNormal="90" workbookViewId="0">
      <selection activeCell="F19" activeCellId="1" sqref="B14:F15 B18:F19"/>
    </sheetView>
  </sheetViews>
  <sheetFormatPr defaultRowHeight="14.4"/>
  <cols>
    <col min="1" max="1" width="6.109375" style="73" customWidth="1"/>
    <col min="2" max="2" width="10.33203125" style="79" customWidth="1"/>
    <col min="3" max="3" width="14.33203125" style="75" customWidth="1"/>
    <col min="4" max="4" width="11.109375" style="76" customWidth="1"/>
    <col min="5" max="5" width="18.109375" style="75" customWidth="1"/>
    <col min="6" max="6" width="24.33203125" style="75" customWidth="1"/>
    <col min="7" max="7" width="9.88671875" style="77" customWidth="1"/>
    <col min="8" max="8" width="14.77734375" style="76" customWidth="1"/>
    <col min="9" max="9" width="16.6640625" style="76" customWidth="1"/>
    <col min="10" max="10" width="14.5546875" style="76" customWidth="1"/>
    <col min="11" max="11" width="12.5546875" style="75" customWidth="1"/>
    <col min="12" max="12" width="17.5546875" style="78" customWidth="1"/>
    <col min="13" max="16384" width="8.88671875" style="75"/>
  </cols>
  <sheetData>
    <row r="1" spans="1:12" s="20" customFormat="1" ht="22.8">
      <c r="A1" s="18"/>
      <c r="B1" s="19" t="s">
        <v>22</v>
      </c>
      <c r="D1" s="21"/>
      <c r="G1" s="22"/>
      <c r="H1" s="21"/>
      <c r="I1" s="21"/>
      <c r="J1" s="21"/>
      <c r="L1" s="23"/>
    </row>
    <row r="2" spans="1:12" s="26" customFormat="1" ht="22.8">
      <c r="A2" s="24"/>
      <c r="B2" s="25" t="s">
        <v>27</v>
      </c>
      <c r="D2" s="27"/>
      <c r="G2" s="28"/>
      <c r="H2" s="27"/>
      <c r="I2" s="27"/>
      <c r="J2" s="27"/>
      <c r="L2" s="29"/>
    </row>
    <row r="3" spans="1:12" s="31" customFormat="1" ht="13.8">
      <c r="A3" s="24"/>
      <c r="B3" s="30" t="s">
        <v>28</v>
      </c>
      <c r="D3" s="32"/>
      <c r="G3" s="33"/>
      <c r="H3" s="32"/>
      <c r="I3" s="32"/>
      <c r="J3" s="32"/>
      <c r="L3" s="34"/>
    </row>
    <row r="4" spans="1:12" s="20" customFormat="1" ht="22.8">
      <c r="A4" s="18"/>
      <c r="B4" s="19"/>
      <c r="D4" s="21"/>
      <c r="G4" s="22"/>
      <c r="H4" s="21"/>
      <c r="I4" s="21"/>
      <c r="J4" s="21"/>
      <c r="L4" s="23"/>
    </row>
    <row r="5" spans="1:12" s="37" customFormat="1" ht="17.399999999999999">
      <c r="A5" s="35"/>
      <c r="B5" s="36" t="s">
        <v>12</v>
      </c>
      <c r="D5" s="38"/>
      <c r="G5" s="39"/>
      <c r="H5" s="38"/>
      <c r="I5" s="38"/>
      <c r="J5" s="38"/>
      <c r="L5" s="40"/>
    </row>
    <row r="6" spans="1:12" s="31" customFormat="1" ht="13.8">
      <c r="A6" s="24"/>
      <c r="B6" s="30" t="s">
        <v>14</v>
      </c>
      <c r="D6" s="32"/>
      <c r="G6" s="33"/>
      <c r="H6" s="32"/>
      <c r="I6" s="32"/>
      <c r="J6" s="32"/>
      <c r="L6" s="34"/>
    </row>
    <row r="7" spans="1:12" s="31" customFormat="1" ht="13.8">
      <c r="A7" s="24"/>
      <c r="B7" s="30" t="s">
        <v>26</v>
      </c>
      <c r="D7" s="32"/>
      <c r="G7" s="33"/>
      <c r="H7" s="32"/>
      <c r="I7" s="32"/>
      <c r="J7" s="32"/>
      <c r="L7" s="34"/>
    </row>
    <row r="8" spans="1:12" s="31" customFormat="1" ht="13.8">
      <c r="A8" s="24"/>
      <c r="B8" s="30" t="s">
        <v>24</v>
      </c>
      <c r="D8" s="32"/>
      <c r="G8" s="33"/>
      <c r="H8" s="32"/>
      <c r="I8" s="32"/>
      <c r="J8" s="32"/>
      <c r="L8" s="34"/>
    </row>
    <row r="9" spans="1:12" s="31" customFormat="1" ht="13.8">
      <c r="A9" s="24"/>
      <c r="B9" s="30" t="s">
        <v>25</v>
      </c>
      <c r="D9" s="32"/>
      <c r="G9" s="33"/>
      <c r="H9" s="32"/>
      <c r="I9" s="32"/>
      <c r="J9" s="32"/>
      <c r="L9" s="34"/>
    </row>
    <row r="10" spans="1:12" s="31" customFormat="1" ht="13.8">
      <c r="A10" s="24"/>
      <c r="B10" s="30" t="s">
        <v>23</v>
      </c>
      <c r="D10" s="32"/>
      <c r="G10" s="33"/>
      <c r="H10" s="32"/>
      <c r="I10" s="32"/>
      <c r="J10" s="32"/>
      <c r="L10" s="34"/>
    </row>
    <row r="11" spans="1:12" s="31" customFormat="1" ht="13.8">
      <c r="A11" s="24"/>
      <c r="B11" s="30"/>
      <c r="D11" s="32"/>
      <c r="G11" s="33"/>
      <c r="H11" s="32"/>
      <c r="I11" s="32"/>
      <c r="J11" s="32"/>
      <c r="L11" s="34"/>
    </row>
    <row r="12" spans="1:12" s="49" customFormat="1">
      <c r="A12" s="41"/>
      <c r="B12" s="42" t="s">
        <v>0</v>
      </c>
      <c r="C12" s="43" t="s">
        <v>5</v>
      </c>
      <c r="D12" s="44" t="s">
        <v>6</v>
      </c>
      <c r="E12" s="43" t="s">
        <v>13</v>
      </c>
      <c r="F12" s="43" t="s">
        <v>15</v>
      </c>
      <c r="G12" s="45" t="s">
        <v>2</v>
      </c>
      <c r="H12" s="46" t="s">
        <v>11</v>
      </c>
      <c r="I12" s="46" t="s">
        <v>4</v>
      </c>
      <c r="J12" s="46" t="s">
        <v>3</v>
      </c>
      <c r="K12" s="47" t="s">
        <v>1</v>
      </c>
      <c r="L12" s="48" t="s">
        <v>7</v>
      </c>
    </row>
    <row r="13" spans="1:12" s="52" customFormat="1" ht="16.8" thickBot="1">
      <c r="A13" s="50"/>
      <c r="B13" s="51" t="s">
        <v>19</v>
      </c>
      <c r="D13" s="53"/>
      <c r="G13" s="54"/>
      <c r="H13" s="55" t="s">
        <v>16</v>
      </c>
      <c r="I13" s="53"/>
      <c r="J13" s="53"/>
      <c r="L13" s="56"/>
    </row>
    <row r="14" spans="1:12" s="59" customFormat="1" ht="18">
      <c r="A14" s="57" t="s">
        <v>21</v>
      </c>
      <c r="B14" s="12">
        <v>8000</v>
      </c>
      <c r="C14" s="13">
        <f>5*5250</f>
        <v>26250</v>
      </c>
      <c r="D14" s="14">
        <v>18</v>
      </c>
      <c r="E14" s="15">
        <v>0.8</v>
      </c>
      <c r="F14" s="15">
        <v>1</v>
      </c>
      <c r="G14" s="58">
        <f>3.14/4*D14^2</f>
        <v>254.34</v>
      </c>
      <c r="H14" s="16">
        <f>B14*0.321/G14</f>
        <v>10.096720924746402</v>
      </c>
      <c r="I14" s="16">
        <f>0.015*C14/(D14/12)*H14^2/64</f>
        <v>418.1287582180563</v>
      </c>
      <c r="J14" s="16">
        <f>I14</f>
        <v>418.1287582180563</v>
      </c>
      <c r="K14" s="17">
        <f>B14*J14/3960/E14</f>
        <v>1055.8807025708491</v>
      </c>
      <c r="L14" s="4">
        <f>K14*0.746*24*365*0.1*F14</f>
        <v>690013.81560723949</v>
      </c>
    </row>
    <row r="15" spans="1:12" s="59" customFormat="1" ht="18.600000000000001" thickBot="1">
      <c r="A15" s="60" t="s">
        <v>20</v>
      </c>
      <c r="B15" s="5">
        <v>8000</v>
      </c>
      <c r="C15" s="6">
        <f>5*5250</f>
        <v>26250</v>
      </c>
      <c r="D15" s="7">
        <v>18</v>
      </c>
      <c r="E15" s="8">
        <v>0.8</v>
      </c>
      <c r="F15" s="8">
        <v>1</v>
      </c>
      <c r="G15" s="61">
        <f>3.14/4*D15^2</f>
        <v>254.34</v>
      </c>
      <c r="H15" s="9">
        <f>B15*0.321/G15</f>
        <v>10.096720924746402</v>
      </c>
      <c r="I15" s="9">
        <f>0.015*C15/(D15/12)*H15^2/64</f>
        <v>418.1287582180563</v>
      </c>
      <c r="J15" s="9">
        <f>I15</f>
        <v>418.1287582180563</v>
      </c>
      <c r="K15" s="10">
        <f>B15*J15/3960/E15</f>
        <v>1055.8807025708491</v>
      </c>
      <c r="L15" s="11">
        <f>K15*0.746*24*365*0.1*F15</f>
        <v>690013.81560723949</v>
      </c>
    </row>
    <row r="16" spans="1:12" s="59" customFormat="1" ht="18">
      <c r="A16" s="60"/>
      <c r="B16" s="62"/>
      <c r="C16" s="62"/>
      <c r="D16" s="63"/>
      <c r="E16" s="64"/>
      <c r="F16" s="64"/>
      <c r="G16" s="65"/>
      <c r="H16" s="1"/>
      <c r="I16" s="1"/>
      <c r="J16" s="1"/>
      <c r="K16" s="2"/>
      <c r="L16" s="3"/>
    </row>
    <row r="17" spans="1:12" s="52" customFormat="1" ht="16.8" thickBot="1">
      <c r="A17" s="50"/>
      <c r="B17" s="51" t="s">
        <v>18</v>
      </c>
      <c r="D17" s="66"/>
      <c r="G17" s="54"/>
      <c r="H17" s="55" t="s">
        <v>16</v>
      </c>
      <c r="I17" s="53"/>
      <c r="J17" s="53"/>
      <c r="L17" s="56"/>
    </row>
    <row r="18" spans="1:12" s="59" customFormat="1" ht="18">
      <c r="A18" s="57" t="s">
        <v>21</v>
      </c>
      <c r="B18" s="12">
        <v>8000</v>
      </c>
      <c r="C18" s="13">
        <f>5*5250</f>
        <v>26250</v>
      </c>
      <c r="D18" s="14">
        <v>18</v>
      </c>
      <c r="E18" s="15">
        <v>0.8</v>
      </c>
      <c r="F18" s="15">
        <v>1</v>
      </c>
      <c r="G18" s="58">
        <f>3.14/4*D18^2</f>
        <v>254.34</v>
      </c>
      <c r="H18" s="16">
        <f>B18*0.321/G18</f>
        <v>10.096720924746402</v>
      </c>
      <c r="I18" s="16">
        <f>0.03*C18/(D18/12)*H18^2/64</f>
        <v>836.25751643611261</v>
      </c>
      <c r="J18" s="16">
        <f>I18</f>
        <v>836.25751643611261</v>
      </c>
      <c r="K18" s="17">
        <f>B18*J18/3960/E18</f>
        <v>2111.7614051416981</v>
      </c>
      <c r="L18" s="4">
        <f>K18*0.746*24*365*0.1*F18</f>
        <v>1380027.631214479</v>
      </c>
    </row>
    <row r="19" spans="1:12" s="59" customFormat="1" ht="18.600000000000001" thickBot="1">
      <c r="A19" s="60" t="s">
        <v>20</v>
      </c>
      <c r="B19" s="5">
        <v>8000</v>
      </c>
      <c r="C19" s="6">
        <f>5*5250</f>
        <v>26250</v>
      </c>
      <c r="D19" s="7">
        <v>18</v>
      </c>
      <c r="E19" s="8">
        <v>0.8</v>
      </c>
      <c r="F19" s="8">
        <v>1</v>
      </c>
      <c r="G19" s="61">
        <f>3.14/4*D19^2</f>
        <v>254.34</v>
      </c>
      <c r="H19" s="9">
        <f>B19*0.321/G19</f>
        <v>10.096720924746402</v>
      </c>
      <c r="I19" s="9">
        <f>0.03*C19/(D19/12)*H19^2/64</f>
        <v>836.25751643611261</v>
      </c>
      <c r="J19" s="9">
        <f>I19</f>
        <v>836.25751643611261</v>
      </c>
      <c r="K19" s="10">
        <f>B19*J19/3960/E19</f>
        <v>2111.7614051416981</v>
      </c>
      <c r="L19" s="11">
        <f>K19*0.746*24*365*0.1*F19</f>
        <v>1380027.631214479</v>
      </c>
    </row>
    <row r="20" spans="1:12" s="69" customFormat="1">
      <c r="A20" s="67"/>
      <c r="B20" s="68"/>
      <c r="D20" s="70"/>
      <c r="G20" s="45"/>
      <c r="H20" s="70"/>
      <c r="I20" s="70"/>
      <c r="J20" s="70"/>
      <c r="L20" s="71"/>
    </row>
    <row r="21" spans="1:12" s="69" customFormat="1" ht="15.6">
      <c r="A21" s="67"/>
      <c r="B21" s="72" t="s">
        <v>10</v>
      </c>
      <c r="D21" s="70"/>
      <c r="G21" s="45"/>
      <c r="H21" s="70"/>
      <c r="I21" s="70"/>
      <c r="J21" s="70"/>
      <c r="L21" s="71"/>
    </row>
    <row r="22" spans="1:12" ht="15.6">
      <c r="B22" s="74" t="s">
        <v>17</v>
      </c>
    </row>
    <row r="23" spans="1:12" ht="15.6">
      <c r="B23" s="74" t="s">
        <v>8</v>
      </c>
    </row>
    <row r="24" spans="1:12" ht="15.6">
      <c r="B24" s="74" t="s">
        <v>9</v>
      </c>
    </row>
  </sheetData>
  <sheetProtection password="CADB" sheet="1" objects="1" scenarios="1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 Nelik</dc:creator>
  <cp:lastModifiedBy>Lev Nelik</cp:lastModifiedBy>
  <dcterms:created xsi:type="dcterms:W3CDTF">2014-07-08T22:36:31Z</dcterms:created>
  <dcterms:modified xsi:type="dcterms:W3CDTF">2014-09-05T20:31:16Z</dcterms:modified>
</cp:coreProperties>
</file>